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fzp-my.sharepoint.com/personal/jblazek_sfzp_cz/Documents/Dokumenty/Prog_vyzvy/05_TRANSGov/Priloha_2-katalog_6-2025/"/>
    </mc:Choice>
  </mc:AlternateContent>
  <xr:revisionPtr revIDLastSave="72" documentId="8_{3A207DA4-DEB8-4301-AA3B-E2ECBF91B1AB}" xr6:coauthVersionLast="47" xr6:coauthVersionMax="47" xr10:uidLastSave="{C4ED4228-C467-46B7-A75F-3C1220521BD1}"/>
  <bookViews>
    <workbookView xWindow="-120" yWindow="-120" windowWidth="29040" windowHeight="15720" xr2:uid="{00000000-000D-0000-FFFF-FFFF00000000}"/>
  </bookViews>
  <sheets>
    <sheet name="projekt" sheetId="1" r:id="rId1"/>
    <sheet name="katalog vozid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F13" i="2"/>
  <c r="E13" i="2"/>
  <c r="F5" i="2"/>
  <c r="E5" i="2"/>
  <c r="I44" i="1"/>
  <c r="I43" i="1"/>
  <c r="I33" i="1" s="1"/>
  <c r="I31" i="1"/>
  <c r="C25" i="1"/>
  <c r="I17" i="1"/>
  <c r="I19" i="1" s="1"/>
  <c r="I25" i="1" s="1"/>
  <c r="C11" i="1"/>
  <c r="F9" i="1"/>
  <c r="F15" i="1" s="1"/>
  <c r="F17" i="1" s="1"/>
  <c r="F19" i="1" s="1"/>
  <c r="F25" i="1" s="1"/>
  <c r="E9" i="1"/>
  <c r="E15" i="1" s="1"/>
  <c r="E17" i="1" s="1"/>
  <c r="E19" i="1" s="1"/>
  <c r="E25" i="1" s="1"/>
  <c r="D9" i="1"/>
  <c r="D15" i="1" s="1"/>
  <c r="D17" i="1" s="1"/>
  <c r="D19" i="1" s="1"/>
  <c r="G8" i="1"/>
  <c r="I21" i="1" l="1"/>
  <c r="I37" i="1"/>
  <c r="I36" i="1"/>
  <c r="I45" i="1"/>
  <c r="I46" i="1"/>
  <c r="D25" i="1"/>
  <c r="G25" i="1" s="1"/>
  <c r="H25" i="1" s="1"/>
  <c r="I26" i="1" s="1"/>
  <c r="G19" i="1"/>
  <c r="H19" i="1" s="1"/>
  <c r="I20" i="1" s="1"/>
  <c r="I27" i="1" l="1"/>
  <c r="I35" i="1" s="1"/>
  <c r="I22" i="1"/>
  <c r="I34" i="1" s="1"/>
  <c r="I28" i="1" l="1"/>
  <c r="I32" i="1"/>
</calcChain>
</file>

<file path=xl/sharedStrings.xml><?xml version="1.0" encoding="utf-8"?>
<sst xmlns="http://schemas.openxmlformats.org/spreadsheetml/2006/main" count="160" uniqueCount="123">
  <si>
    <t>Údaje jsou přednastavené jednotně pro všechny projekty</t>
  </si>
  <si>
    <t>PROJEKT</t>
  </si>
  <si>
    <t>ŽADATEL</t>
  </si>
  <si>
    <t>Údaje vyplní CDV, v.v.i. podle dat předaných uchazečem</t>
  </si>
  <si>
    <t xml:space="preserve">Údaje z katalogu vozidel CDV, v.v.i. </t>
  </si>
  <si>
    <t>Výsledek výpočtu CDV, v.v.i.</t>
  </si>
  <si>
    <t>Poznámka: výchozí vozidla jsou moderní vozidla na budoucích 30 let, splňující TSI a další předpisy</t>
  </si>
  <si>
    <t xml:space="preserve">vozidlo </t>
  </si>
  <si>
    <t>výchozí extra 1</t>
  </si>
  <si>
    <t>výchozí intra 1</t>
  </si>
  <si>
    <t>výchozí intra 2</t>
  </si>
  <si>
    <t>výchozí intra 3</t>
  </si>
  <si>
    <t>výchozi intra mix</t>
  </si>
  <si>
    <t>výchozí celkem</t>
  </si>
  <si>
    <t>cílové (nové) vozidlo</t>
  </si>
  <si>
    <t>typ vozidla podle katalogu</t>
  </si>
  <si>
    <t>spalovací automobil</t>
  </si>
  <si>
    <t>D loko s vozy TSI</t>
  </si>
  <si>
    <t>DMU TSI</t>
  </si>
  <si>
    <t>E loko s vozy TSI AC DC</t>
  </si>
  <si>
    <t>podíl na výchozí přepravní nabidce</t>
  </si>
  <si>
    <t>%</t>
  </si>
  <si>
    <t>počet sedadel ve vozidle podle katalogu</t>
  </si>
  <si>
    <t>sed</t>
  </si>
  <si>
    <t>poměrný počet automobilů</t>
  </si>
  <si>
    <t>počet automobilů</t>
  </si>
  <si>
    <t>střední obsazení</t>
  </si>
  <si>
    <t>počet sedadel referenčního vozidla</t>
  </si>
  <si>
    <t>hmotnost referenčního vozidla</t>
  </si>
  <si>
    <t>t</t>
  </si>
  <si>
    <t>hmotnost prázdný podle katalogu</t>
  </si>
  <si>
    <t xml:space="preserve">hmotnost cestujícího </t>
  </si>
  <si>
    <t>kg</t>
  </si>
  <si>
    <t>hmotnost obsazený</t>
  </si>
  <si>
    <t>měrná dopravní spotřeba energie</t>
  </si>
  <si>
    <t>kWh/tkm</t>
  </si>
  <si>
    <t>gradient spotřeby energie vozidla</t>
  </si>
  <si>
    <t>kWh/voz km</t>
  </si>
  <si>
    <t>snížení gradientu spotřeby energie</t>
  </si>
  <si>
    <t>roční proběh vozidla</t>
  </si>
  <si>
    <t>km/rok</t>
  </si>
  <si>
    <t>roční uznatelná úspora energie vozidla</t>
  </si>
  <si>
    <t>kWh/rok</t>
  </si>
  <si>
    <t>měrná emisivita ropné nafy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</si>
  <si>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/kWh</t>
    </r>
  </si>
  <si>
    <t>měrná emisivita elektřiny 2040 (MAF 2022)</t>
  </si>
  <si>
    <t>gradient produkce emisí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</si>
  <si>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/km</t>
    </r>
  </si>
  <si>
    <t>snížení měrné přepravní spotřeby</t>
  </si>
  <si>
    <t>roční uznatelná úspora emisí vozidla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</si>
  <si>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/rok</t>
    </r>
  </si>
  <si>
    <t>měrná emisivita úspor energie</t>
  </si>
  <si>
    <t>cena vozidla podle katalogu</t>
  </si>
  <si>
    <t>Kč</t>
  </si>
  <si>
    <t>poměrná dotace</t>
  </si>
  <si>
    <t>dotace</t>
  </si>
  <si>
    <t>měrná dotační náročnost</t>
  </si>
  <si>
    <t>Kč/kWh/rok</t>
  </si>
  <si>
    <t>počet vozidel ve flotile</t>
  </si>
  <si>
    <t>voz</t>
  </si>
  <si>
    <t>celková roční uznatelná úspora energie flotily</t>
  </si>
  <si>
    <t>celková roční uznatelná úspora emisí flotily</t>
  </si>
  <si>
    <t>celková investice do flotily</t>
  </si>
  <si>
    <t>celková dotace do flotily</t>
  </si>
  <si>
    <t>reálný rok uvedení do provozu</t>
  </si>
  <si>
    <t>rok</t>
  </si>
  <si>
    <t>podmiňující infrastrukturní investice podle Koncepce rozvoje elektrické trakce MD</t>
  </si>
  <si>
    <t xml:space="preserve">roční proběh flotily vozidel </t>
  </si>
  <si>
    <t>voz. km/rok</t>
  </si>
  <si>
    <t>počet vozidel v oběhu</t>
  </si>
  <si>
    <t xml:space="preserve">počet vozidel záložních </t>
  </si>
  <si>
    <t>počet vozidel celkem</t>
  </si>
  <si>
    <t>roční proběh vozidla v oběhu</t>
  </si>
  <si>
    <t>roční proběh inventárního vozidla</t>
  </si>
  <si>
    <t>předpokládaná disponibilita parku vozidel</t>
  </si>
  <si>
    <t>limitní disponibilita</t>
  </si>
  <si>
    <t>motivace cestujících k přechodu z IAD do vlaku</t>
  </si>
  <si>
    <t>zkrácení doby cesty (zvýšení cestovní rychlosti)</t>
  </si>
  <si>
    <t>0/1</t>
  </si>
  <si>
    <t>zkrácení intervalu mezi vlaky</t>
  </si>
  <si>
    <t>nabídka vyššího počtu míst k sezení</t>
  </si>
  <si>
    <t>vyšší pohodlí</t>
  </si>
  <si>
    <t>přímé spojení</t>
  </si>
  <si>
    <t>návazná doprava</t>
  </si>
  <si>
    <t>výhodný tarif</t>
  </si>
  <si>
    <t>parkoviště P + R</t>
  </si>
  <si>
    <t>zpoplatnění vjezdu</t>
  </si>
  <si>
    <t>zákaz vjezdu</t>
  </si>
  <si>
    <t>roční přepravní výkon flotily</t>
  </si>
  <si>
    <t>os km/rok</t>
  </si>
  <si>
    <t>Vzorové vozidlo</t>
  </si>
  <si>
    <t>Orientační interval počtu sedadel [sed]</t>
  </si>
  <si>
    <t>EMU 130</t>
  </si>
  <si>
    <t>cca 121-139</t>
  </si>
  <si>
    <t>EMU 145</t>
  </si>
  <si>
    <t>cca 140-150</t>
  </si>
  <si>
    <r>
      <t xml:space="preserve">EMU 135 </t>
    </r>
    <r>
      <rPr>
        <vertAlign val="superscript"/>
        <sz val="11"/>
        <rFont val="Calibri"/>
        <family val="2"/>
        <scheme val="minor"/>
      </rPr>
      <t>3)</t>
    </r>
  </si>
  <si>
    <t>cca 121-150</t>
  </si>
  <si>
    <t>EMU 200</t>
  </si>
  <si>
    <t>cca 191-209</t>
  </si>
  <si>
    <t>EMU 230</t>
  </si>
  <si>
    <t>cca 210-250</t>
  </si>
  <si>
    <t>EMU 305</t>
  </si>
  <si>
    <t>cca 280-330</t>
  </si>
  <si>
    <t>EMU 380</t>
  </si>
  <si>
    <t>cca 360-400</t>
  </si>
  <si>
    <t>BEMU 60</t>
  </si>
  <si>
    <t>cca 50-70</t>
  </si>
  <si>
    <t>BEMU 130</t>
  </si>
  <si>
    <t>BEMU 145</t>
  </si>
  <si>
    <r>
      <t xml:space="preserve">BEMU 135 </t>
    </r>
    <r>
      <rPr>
        <vertAlign val="superscript"/>
        <sz val="11"/>
        <rFont val="Calibri"/>
        <family val="2"/>
        <scheme val="minor"/>
      </rPr>
      <t>3)</t>
    </r>
  </si>
  <si>
    <t>BEMU 185</t>
  </si>
  <si>
    <t>cca 170-200</t>
  </si>
  <si>
    <t>HMU 60</t>
  </si>
  <si>
    <t>HMU 130</t>
  </si>
  <si>
    <t>HMU 145</t>
  </si>
  <si>
    <t xml:space="preserve">Pozn.: </t>
  </si>
  <si>
    <t>1) Pokud požadovaný počet sedadel cílového vozidla nespadá do žádného orientačního intervalu počtu sedadel vzorových vozidel, bude cílové vozidlo přiřazeno ke vzorovému vozidlu s číselně nejbližší hranicí orientačního intervalu počtu sedadel. V případě více typů vzorových vozidel splňujících tuto podmínku, je volba vzorového vozidla na žadateli.</t>
  </si>
  <si>
    <t xml:space="preserve">3) Univerzální typ vozidla vzniklý sloučením EMU/BEMU 130 a EMU/BEMU 145. V případě, že žadatel nechce – například z důvodu konání veřejné soutěže na pořízení vozidel – zvolit pouze jednu kategorii vozidel (EMU/BEMU 130 nebo EMU/BEMU 145), může využít univerzální typ vozidla EMU/BEMU 135. Tento typ umožňuje i po přiznání dotace ponechat volbu žadatele mezi vozidly EMU/BEMU 130 a EMU/BEMU 145. </t>
  </si>
  <si>
    <t>Počet sedadel [sed]</t>
  </si>
  <si>
    <t>Cena [mil. Kč]</t>
  </si>
  <si>
    <t>Hmotnost prázdný [t]</t>
  </si>
  <si>
    <t>2) Počtem sedadel se rozumí celkový počet sedadel pro cestující, včetně sedadel sklopných.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</si>
</sst>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D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0" fillId="2" borderId="3" xfId="0" applyFill="1" applyBorder="1"/>
    <xf numFmtId="0" fontId="3" fillId="0" borderId="0" xfId="0" applyFont="1"/>
    <xf numFmtId="0" fontId="4" fillId="0" borderId="0" xfId="0" applyFont="1"/>
    <xf numFmtId="0" fontId="0" fillId="3" borderId="6" xfId="0" applyFill="1" applyBorder="1"/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5" borderId="6" xfId="0" applyFill="1" applyBorder="1"/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6" borderId="10" xfId="0" applyFill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5" borderId="6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1" xfId="0" applyBorder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164" fontId="8" fillId="3" borderId="24" xfId="0" applyNumberFormat="1" applyFont="1" applyFill="1" applyBorder="1" applyAlignment="1" applyProtection="1">
      <alignment horizontal="center"/>
      <protection locked="0"/>
    </xf>
    <xf numFmtId="164" fontId="8" fillId="3" borderId="17" xfId="0" applyNumberFormat="1" applyFont="1" applyFill="1" applyBorder="1" applyAlignment="1" applyProtection="1">
      <alignment horizontal="center"/>
      <protection locked="0"/>
    </xf>
    <xf numFmtId="164" fontId="8" fillId="8" borderId="25" xfId="0" applyNumberFormat="1" applyFont="1" applyFill="1" applyBorder="1" applyAlignment="1">
      <alignment horizontal="center"/>
    </xf>
    <xf numFmtId="0" fontId="8" fillId="7" borderId="18" xfId="0" applyFont="1" applyFill="1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5" borderId="29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7" borderId="27" xfId="0" applyNumberFormat="1" applyFont="1" applyFill="1" applyBorder="1" applyAlignment="1">
      <alignment horizontal="center"/>
    </xf>
    <xf numFmtId="1" fontId="8" fillId="7" borderId="28" xfId="0" applyNumberFormat="1" applyFont="1" applyFill="1" applyBorder="1" applyAlignment="1">
      <alignment horizontal="center"/>
    </xf>
    <xf numFmtId="1" fontId="8" fillId="5" borderId="29" xfId="0" applyNumberFormat="1" applyFont="1" applyFill="1" applyBorder="1" applyAlignment="1" applyProtection="1">
      <alignment horizontal="center"/>
      <protection locked="0"/>
    </xf>
    <xf numFmtId="2" fontId="8" fillId="7" borderId="4" xfId="0" applyNumberFormat="1" applyFont="1" applyFill="1" applyBorder="1" applyAlignment="1">
      <alignment horizontal="center"/>
    </xf>
    <xf numFmtId="3" fontId="8" fillId="0" borderId="26" xfId="0" applyNumberFormat="1" applyFont="1" applyBorder="1" applyAlignment="1">
      <alignment horizontal="center"/>
    </xf>
    <xf numFmtId="3" fontId="8" fillId="7" borderId="27" xfId="0" applyNumberFormat="1" applyFont="1" applyFill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165" fontId="8" fillId="7" borderId="4" xfId="0" applyNumberFormat="1" applyFont="1" applyFill="1" applyBorder="1" applyAlignment="1">
      <alignment horizontal="center"/>
    </xf>
    <xf numFmtId="165" fontId="8" fillId="6" borderId="26" xfId="0" applyNumberFormat="1" applyFont="1" applyFill="1" applyBorder="1" applyAlignment="1" applyProtection="1">
      <alignment horizontal="center"/>
      <protection locked="0"/>
    </xf>
    <xf numFmtId="165" fontId="8" fillId="6" borderId="5" xfId="0" applyNumberFormat="1" applyFont="1" applyFill="1" applyBorder="1" applyAlignment="1" applyProtection="1">
      <alignment horizontal="center"/>
      <protection locked="0"/>
    </xf>
    <xf numFmtId="165" fontId="8" fillId="7" borderId="27" xfId="0" applyNumberFormat="1" applyFont="1" applyFill="1" applyBorder="1" applyAlignment="1">
      <alignment horizontal="center"/>
    </xf>
    <xf numFmtId="165" fontId="8" fillId="6" borderId="29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/>
    </xf>
    <xf numFmtId="165" fontId="8" fillId="2" borderId="35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7" borderId="36" xfId="0" applyNumberFormat="1" applyFont="1" applyFill="1" applyBorder="1" applyAlignment="1">
      <alignment horizontal="center"/>
    </xf>
    <xf numFmtId="165" fontId="8" fillId="2" borderId="34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165" fontId="8" fillId="0" borderId="37" xfId="0" applyNumberFormat="1" applyFont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165" fontId="10" fillId="0" borderId="34" xfId="0" applyNumberFormat="1" applyFont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/>
    </xf>
    <xf numFmtId="3" fontId="8" fillId="5" borderId="37" xfId="0" applyNumberFormat="1" applyFont="1" applyFill="1" applyBorder="1" applyAlignment="1" applyProtection="1">
      <alignment horizontal="center"/>
      <protection locked="0"/>
    </xf>
    <xf numFmtId="3" fontId="8" fillId="3" borderId="28" xfId="0" applyNumberFormat="1" applyFont="1" applyFill="1" applyBorder="1" applyAlignment="1" applyProtection="1">
      <alignment horizontal="center"/>
      <protection locked="0"/>
    </xf>
    <xf numFmtId="3" fontId="10" fillId="0" borderId="29" xfId="0" applyNumberFormat="1" applyFont="1" applyBorder="1" applyAlignment="1">
      <alignment horizontal="center"/>
    </xf>
    <xf numFmtId="166" fontId="8" fillId="0" borderId="29" xfId="0" applyNumberFormat="1" applyFont="1" applyBorder="1" applyAlignment="1">
      <alignment horizontal="center"/>
    </xf>
    <xf numFmtId="0" fontId="0" fillId="0" borderId="8" xfId="0" applyBorder="1"/>
    <xf numFmtId="0" fontId="0" fillId="0" borderId="40" xfId="0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35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0" fontId="8" fillId="7" borderId="1" xfId="0" applyFont="1" applyFill="1" applyBorder="1"/>
    <xf numFmtId="0" fontId="8" fillId="7" borderId="2" xfId="0" applyFont="1" applyFill="1" applyBorder="1"/>
    <xf numFmtId="3" fontId="8" fillId="7" borderId="4" xfId="0" applyNumberFormat="1" applyFont="1" applyFill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3" fontId="10" fillId="7" borderId="4" xfId="0" applyNumberFormat="1" applyFont="1" applyFill="1" applyBorder="1" applyAlignment="1">
      <alignment horizontal="center"/>
    </xf>
    <xf numFmtId="164" fontId="10" fillId="7" borderId="5" xfId="0" applyNumberFormat="1" applyFont="1" applyFill="1" applyBorder="1" applyAlignment="1">
      <alignment horizontal="center"/>
    </xf>
    <xf numFmtId="0" fontId="8" fillId="7" borderId="4" xfId="0" applyFont="1" applyFill="1" applyBorder="1"/>
    <xf numFmtId="3" fontId="0" fillId="0" borderId="0" xfId="0" applyNumberFormat="1" applyAlignment="1">
      <alignment horizontal="center"/>
    </xf>
    <xf numFmtId="0" fontId="8" fillId="7" borderId="5" xfId="0" applyFont="1" applyFill="1" applyBorder="1"/>
    <xf numFmtId="0" fontId="0" fillId="4" borderId="18" xfId="0" applyFill="1" applyBorder="1" applyAlignment="1" applyProtection="1">
      <alignment horizontal="center"/>
      <protection locked="0"/>
    </xf>
    <xf numFmtId="0" fontId="11" fillId="0" borderId="0" xfId="0" applyFont="1"/>
    <xf numFmtId="0" fontId="0" fillId="4" borderId="2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7" xfId="0" applyBorder="1"/>
    <xf numFmtId="3" fontId="10" fillId="7" borderId="19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0" fontId="8" fillId="7" borderId="11" xfId="0" applyFont="1" applyFill="1" applyBorder="1"/>
    <xf numFmtId="0" fontId="8" fillId="7" borderId="7" xfId="0" applyFont="1" applyFill="1" applyBorder="1"/>
    <xf numFmtId="0" fontId="10" fillId="7" borderId="7" xfId="0" applyFont="1" applyFill="1" applyBorder="1"/>
    <xf numFmtId="0" fontId="10" fillId="7" borderId="20" xfId="0" applyFont="1" applyFill="1" applyBorder="1"/>
    <xf numFmtId="0" fontId="8" fillId="3" borderId="18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 applyProtection="1">
      <alignment horizontal="center" wrapText="1"/>
      <protection locked="0"/>
    </xf>
    <xf numFmtId="2" fontId="8" fillId="3" borderId="28" xfId="0" applyNumberFormat="1" applyFont="1" applyFill="1" applyBorder="1" applyAlignment="1" applyProtection="1">
      <alignment horizontal="center"/>
      <protection locked="0"/>
    </xf>
    <xf numFmtId="3" fontId="8" fillId="0" borderId="28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3" fontId="8" fillId="2" borderId="28" xfId="0" applyNumberFormat="1" applyFont="1" applyFill="1" applyBorder="1" applyAlignment="1">
      <alignment horizontal="center"/>
    </xf>
    <xf numFmtId="3" fontId="8" fillId="0" borderId="23" xfId="0" applyNumberFormat="1" applyFont="1" applyBorder="1" applyAlignment="1">
      <alignment horizontal="center"/>
    </xf>
    <xf numFmtId="0" fontId="1" fillId="0" borderId="0" xfId="1"/>
    <xf numFmtId="0" fontId="10" fillId="2" borderId="43" xfId="1" applyFont="1" applyFill="1" applyBorder="1" applyAlignment="1">
      <alignment horizontal="center" wrapText="1"/>
    </xf>
    <xf numFmtId="0" fontId="10" fillId="2" borderId="44" xfId="1" applyFont="1" applyFill="1" applyBorder="1" applyAlignment="1">
      <alignment horizontal="center" wrapText="1"/>
    </xf>
    <xf numFmtId="0" fontId="10" fillId="2" borderId="45" xfId="1" applyFont="1" applyFill="1" applyBorder="1" applyAlignment="1">
      <alignment horizontal="center" wrapText="1"/>
    </xf>
    <xf numFmtId="0" fontId="8" fillId="9" borderId="43" xfId="1" applyFont="1" applyFill="1" applyBorder="1" applyAlignment="1">
      <alignment horizontal="left"/>
    </xf>
    <xf numFmtId="0" fontId="8" fillId="8" borderId="44" xfId="1" applyFont="1" applyFill="1" applyBorder="1" applyAlignment="1">
      <alignment horizontal="center"/>
    </xf>
    <xf numFmtId="0" fontId="12" fillId="8" borderId="44" xfId="1" applyFont="1" applyFill="1" applyBorder="1" applyAlignment="1">
      <alignment horizontal="center"/>
    </xf>
    <xf numFmtId="0" fontId="8" fillId="8" borderId="45" xfId="1" applyFont="1" applyFill="1" applyBorder="1" applyAlignment="1">
      <alignment horizontal="center"/>
    </xf>
    <xf numFmtId="0" fontId="8" fillId="9" borderId="46" xfId="1" applyFont="1" applyFill="1" applyBorder="1" applyAlignment="1">
      <alignment horizontal="left"/>
    </xf>
    <xf numFmtId="0" fontId="8" fillId="8" borderId="5" xfId="1" applyFont="1" applyFill="1" applyBorder="1" applyAlignment="1">
      <alignment horizontal="center"/>
    </xf>
    <xf numFmtId="0" fontId="12" fillId="8" borderId="5" xfId="1" applyFont="1" applyFill="1" applyBorder="1" applyAlignment="1">
      <alignment horizontal="center"/>
    </xf>
    <xf numFmtId="0" fontId="8" fillId="8" borderId="47" xfId="1" applyFont="1" applyFill="1" applyBorder="1" applyAlignment="1">
      <alignment horizontal="center"/>
    </xf>
    <xf numFmtId="0" fontId="8" fillId="9" borderId="48" xfId="1" applyFont="1" applyFill="1" applyBorder="1" applyAlignment="1">
      <alignment horizontal="left"/>
    </xf>
    <xf numFmtId="0" fontId="8" fillId="8" borderId="9" xfId="1" applyFont="1" applyFill="1" applyBorder="1" applyAlignment="1">
      <alignment horizontal="center"/>
    </xf>
    <xf numFmtId="0" fontId="12" fillId="8" borderId="9" xfId="1" applyFont="1" applyFill="1" applyBorder="1" applyAlignment="1">
      <alignment horizontal="center"/>
    </xf>
    <xf numFmtId="0" fontId="8" fillId="8" borderId="49" xfId="1" applyFont="1" applyFill="1" applyBorder="1" applyAlignment="1">
      <alignment horizontal="center"/>
    </xf>
    <xf numFmtId="0" fontId="8" fillId="9" borderId="50" xfId="1" applyFont="1" applyFill="1" applyBorder="1" applyAlignment="1">
      <alignment horizontal="left"/>
    </xf>
    <xf numFmtId="0" fontId="8" fillId="8" borderId="51" xfId="1" applyFont="1" applyFill="1" applyBorder="1" applyAlignment="1">
      <alignment horizontal="center"/>
    </xf>
    <xf numFmtId="0" fontId="12" fillId="8" borderId="51" xfId="1" applyFont="1" applyFill="1" applyBorder="1" applyAlignment="1">
      <alignment horizontal="center"/>
    </xf>
    <xf numFmtId="0" fontId="8" fillId="8" borderId="52" xfId="1" applyFont="1" applyFill="1" applyBorder="1" applyAlignment="1">
      <alignment horizontal="center"/>
    </xf>
    <xf numFmtId="0" fontId="14" fillId="0" borderId="0" xfId="1" applyFont="1" applyAlignment="1">
      <alignment horizontal="left" vertical="top"/>
    </xf>
    <xf numFmtId="0" fontId="2" fillId="0" borderId="1" xfId="0" applyFont="1" applyBorder="1"/>
    <xf numFmtId="0" fontId="2" fillId="0" borderId="2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</cellXfs>
  <cellStyles count="2">
    <cellStyle name="Normální" xfId="0" builtinId="0"/>
    <cellStyle name="Normální 2" xfId="1" xr:uid="{925C875A-3A23-4269-94B2-6ACD4B257B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workbookViewId="0"/>
  </sheetViews>
  <sheetFormatPr defaultRowHeight="15" x14ac:dyDescent="0.25"/>
  <cols>
    <col min="1" max="1" width="44.42578125" customWidth="1"/>
    <col min="2" max="2" width="13" customWidth="1"/>
    <col min="3" max="7" width="20.7109375" customWidth="1"/>
    <col min="8" max="8" width="21.42578125" customWidth="1"/>
    <col min="9" max="9" width="20.7109375" customWidth="1"/>
    <col min="10" max="10" width="10" bestFit="1" customWidth="1"/>
  </cols>
  <sheetData>
    <row r="1" spans="1:10" x14ac:dyDescent="0.25">
      <c r="D1" s="174" t="s">
        <v>0</v>
      </c>
      <c r="E1" s="175"/>
      <c r="F1" s="175"/>
      <c r="G1" s="1"/>
    </row>
    <row r="2" spans="1:10" x14ac:dyDescent="0.25">
      <c r="A2" s="2" t="s">
        <v>1</v>
      </c>
      <c r="B2" s="2"/>
      <c r="C2" s="3" t="s">
        <v>2</v>
      </c>
      <c r="D2" s="176" t="s">
        <v>3</v>
      </c>
      <c r="E2" s="177"/>
      <c r="F2" s="177"/>
      <c r="G2" s="4"/>
      <c r="H2" s="5"/>
      <c r="I2" s="5"/>
    </row>
    <row r="3" spans="1:10" x14ac:dyDescent="0.25">
      <c r="A3" s="6"/>
      <c r="B3" s="7"/>
      <c r="C3" s="8"/>
      <c r="D3" s="176" t="s">
        <v>4</v>
      </c>
      <c r="E3" s="177"/>
      <c r="F3" s="177"/>
      <c r="G3" s="9"/>
      <c r="H3" s="10"/>
      <c r="I3" s="11"/>
      <c r="J3" s="12"/>
    </row>
    <row r="4" spans="1:10" ht="15.75" thickBot="1" x14ac:dyDescent="0.3">
      <c r="D4" s="178" t="s">
        <v>5</v>
      </c>
      <c r="E4" s="179"/>
      <c r="F4" s="179"/>
      <c r="G4" s="13"/>
      <c r="H4" s="11"/>
      <c r="I4" s="14"/>
    </row>
    <row r="5" spans="1:10" ht="15.75" thickBot="1" x14ac:dyDescent="0.3">
      <c r="A5" s="15"/>
      <c r="B5" s="16"/>
      <c r="C5" s="17" t="s">
        <v>6</v>
      </c>
      <c r="D5" s="18"/>
      <c r="E5" s="18"/>
      <c r="F5" s="18"/>
      <c r="G5" s="19"/>
      <c r="H5" s="20"/>
      <c r="I5" s="21"/>
    </row>
    <row r="6" spans="1:10" x14ac:dyDescent="0.25">
      <c r="A6" s="22" t="s">
        <v>7</v>
      </c>
      <c r="B6" s="23"/>
      <c r="C6" s="24" t="s">
        <v>8</v>
      </c>
      <c r="D6" s="25" t="s">
        <v>9</v>
      </c>
      <c r="E6" s="25" t="s">
        <v>10</v>
      </c>
      <c r="F6" s="25" t="s">
        <v>11</v>
      </c>
      <c r="G6" s="26" t="s">
        <v>12</v>
      </c>
      <c r="H6" s="27" t="s">
        <v>13</v>
      </c>
      <c r="I6" s="27" t="s">
        <v>14</v>
      </c>
    </row>
    <row r="7" spans="1:10" ht="30.75" thickBot="1" x14ac:dyDescent="0.3">
      <c r="A7" s="28" t="s">
        <v>15</v>
      </c>
      <c r="B7" s="29"/>
      <c r="C7" s="30" t="s">
        <v>16</v>
      </c>
      <c r="D7" s="31" t="s">
        <v>17</v>
      </c>
      <c r="E7" s="31" t="s">
        <v>18</v>
      </c>
      <c r="F7" s="31" t="s">
        <v>19</v>
      </c>
      <c r="G7" s="32"/>
      <c r="H7" s="33"/>
      <c r="I7" s="34"/>
    </row>
    <row r="8" spans="1:10" x14ac:dyDescent="0.25">
      <c r="A8" s="35" t="s">
        <v>20</v>
      </c>
      <c r="B8" s="36" t="s">
        <v>21</v>
      </c>
      <c r="C8" s="37"/>
      <c r="D8" s="38"/>
      <c r="E8" s="39"/>
      <c r="F8" s="39"/>
      <c r="G8" s="40">
        <f>D8+E8+F8</f>
        <v>0</v>
      </c>
      <c r="H8" s="41"/>
      <c r="I8" s="41"/>
    </row>
    <row r="9" spans="1:10" x14ac:dyDescent="0.25">
      <c r="A9" s="42" t="s">
        <v>22</v>
      </c>
      <c r="B9" s="43" t="s">
        <v>23</v>
      </c>
      <c r="C9" s="44"/>
      <c r="D9" s="45">
        <f>I9</f>
        <v>0</v>
      </c>
      <c r="E9" s="46">
        <f>I9</f>
        <v>0</v>
      </c>
      <c r="F9" s="46">
        <f>I9</f>
        <v>0</v>
      </c>
      <c r="G9" s="47"/>
      <c r="H9" s="48"/>
      <c r="I9" s="49"/>
    </row>
    <row r="10" spans="1:10" x14ac:dyDescent="0.25">
      <c r="A10" s="42" t="s">
        <v>24</v>
      </c>
      <c r="B10" s="43" t="s">
        <v>21</v>
      </c>
      <c r="C10" s="50">
        <v>15</v>
      </c>
      <c r="D10" s="51"/>
      <c r="E10" s="51"/>
      <c r="F10" s="51"/>
      <c r="G10" s="47"/>
      <c r="H10" s="48"/>
      <c r="I10" s="52"/>
    </row>
    <row r="11" spans="1:10" x14ac:dyDescent="0.25">
      <c r="A11" s="42" t="s">
        <v>25</v>
      </c>
      <c r="B11" s="43"/>
      <c r="C11" s="53">
        <f>I9*C10/100</f>
        <v>0</v>
      </c>
      <c r="D11" s="51"/>
      <c r="E11" s="51"/>
      <c r="F11" s="51"/>
      <c r="G11" s="47"/>
      <c r="H11" s="48"/>
      <c r="I11" s="52"/>
    </row>
    <row r="12" spans="1:10" x14ac:dyDescent="0.25">
      <c r="A12" s="42" t="s">
        <v>26</v>
      </c>
      <c r="B12" s="43" t="s">
        <v>21</v>
      </c>
      <c r="C12" s="54"/>
      <c r="D12" s="55">
        <v>30</v>
      </c>
      <c r="E12" s="55">
        <v>30</v>
      </c>
      <c r="F12" s="55">
        <v>30</v>
      </c>
      <c r="G12" s="47"/>
      <c r="H12" s="48"/>
      <c r="I12" s="56">
        <v>30</v>
      </c>
    </row>
    <row r="13" spans="1:10" x14ac:dyDescent="0.25">
      <c r="A13" s="42" t="s">
        <v>27</v>
      </c>
      <c r="B13" s="43" t="s">
        <v>23</v>
      </c>
      <c r="C13" s="54"/>
      <c r="D13" s="55">
        <v>320</v>
      </c>
      <c r="E13" s="57">
        <v>115</v>
      </c>
      <c r="F13" s="57">
        <v>320</v>
      </c>
      <c r="G13" s="47"/>
      <c r="H13" s="48"/>
      <c r="I13" s="48"/>
    </row>
    <row r="14" spans="1:10" x14ac:dyDescent="0.25">
      <c r="A14" s="42" t="s">
        <v>28</v>
      </c>
      <c r="B14" s="43" t="s">
        <v>29</v>
      </c>
      <c r="C14" s="54"/>
      <c r="D14" s="55">
        <v>220</v>
      </c>
      <c r="E14" s="57">
        <v>83</v>
      </c>
      <c r="F14" s="57">
        <v>230</v>
      </c>
      <c r="G14" s="47"/>
      <c r="H14" s="48"/>
      <c r="I14" s="48"/>
    </row>
    <row r="15" spans="1:10" x14ac:dyDescent="0.25">
      <c r="A15" s="42" t="s">
        <v>30</v>
      </c>
      <c r="B15" s="43" t="s">
        <v>29</v>
      </c>
      <c r="C15" s="44"/>
      <c r="D15" s="58">
        <f>D14/D13*D9</f>
        <v>0</v>
      </c>
      <c r="E15" s="58">
        <f t="shared" ref="E15:F15" si="0">E14/E13*E9</f>
        <v>0</v>
      </c>
      <c r="F15" s="58">
        <f t="shared" si="0"/>
        <v>0</v>
      </c>
      <c r="G15" s="59"/>
      <c r="H15" s="60"/>
      <c r="I15" s="61"/>
    </row>
    <row r="16" spans="1:10" x14ac:dyDescent="0.25">
      <c r="A16" s="42" t="s">
        <v>31</v>
      </c>
      <c r="B16" s="43" t="s">
        <v>32</v>
      </c>
      <c r="C16" s="44"/>
      <c r="D16" s="55">
        <v>80</v>
      </c>
      <c r="E16" s="57">
        <v>80</v>
      </c>
      <c r="F16" s="57">
        <v>80</v>
      </c>
      <c r="G16" s="47"/>
      <c r="H16" s="48"/>
      <c r="I16" s="56">
        <v>80</v>
      </c>
    </row>
    <row r="17" spans="1:9" x14ac:dyDescent="0.25">
      <c r="A17" s="42" t="s">
        <v>33</v>
      </c>
      <c r="B17" s="43" t="s">
        <v>29</v>
      </c>
      <c r="C17" s="62"/>
      <c r="D17" s="63">
        <f>D15+D9*D12/100*D16/1000</f>
        <v>0</v>
      </c>
      <c r="E17" s="63">
        <f>E15+E9*E12/100*E16/1000</f>
        <v>0</v>
      </c>
      <c r="F17" s="63">
        <f>F15+F9*F12/100*F16/1000</f>
        <v>0</v>
      </c>
      <c r="G17" s="64"/>
      <c r="H17" s="48"/>
      <c r="I17" s="65">
        <f>I15+I9*I12/100*I16/1000</f>
        <v>0</v>
      </c>
    </row>
    <row r="18" spans="1:9" x14ac:dyDescent="0.25">
      <c r="A18" s="42" t="s">
        <v>34</v>
      </c>
      <c r="B18" s="43" t="s">
        <v>35</v>
      </c>
      <c r="C18" s="66"/>
      <c r="D18" s="67"/>
      <c r="E18" s="68"/>
      <c r="F18" s="68"/>
      <c r="G18" s="69"/>
      <c r="H18" s="48"/>
      <c r="I18" s="70"/>
    </row>
    <row r="19" spans="1:9" ht="15.75" thickBot="1" x14ac:dyDescent="0.3">
      <c r="A19" s="42" t="s">
        <v>36</v>
      </c>
      <c r="B19" s="43" t="s">
        <v>37</v>
      </c>
      <c r="C19" s="71">
        <v>0.65</v>
      </c>
      <c r="D19" s="72">
        <f>D17*D18</f>
        <v>0</v>
      </c>
      <c r="E19" s="73">
        <f>E17*E18</f>
        <v>0</v>
      </c>
      <c r="F19" s="73">
        <f>F17*F18</f>
        <v>0</v>
      </c>
      <c r="G19" s="74">
        <f>(D19*D$8+E19*E$8+F19*F$8)/100</f>
        <v>0</v>
      </c>
      <c r="H19" s="75">
        <f>C$11*C19+G19</f>
        <v>0</v>
      </c>
      <c r="I19" s="76">
        <f>I17*I18</f>
        <v>0</v>
      </c>
    </row>
    <row r="20" spans="1:9" x14ac:dyDescent="0.25">
      <c r="A20" s="35" t="s">
        <v>38</v>
      </c>
      <c r="B20" s="36" t="s">
        <v>37</v>
      </c>
      <c r="C20" s="77"/>
      <c r="D20" s="78"/>
      <c r="E20" s="79"/>
      <c r="F20" s="79"/>
      <c r="G20" s="80"/>
      <c r="H20" s="81"/>
      <c r="I20" s="82">
        <f>H19-I19</f>
        <v>0</v>
      </c>
    </row>
    <row r="21" spans="1:9" x14ac:dyDescent="0.25">
      <c r="A21" s="42" t="s">
        <v>39</v>
      </c>
      <c r="B21" s="43" t="s">
        <v>40</v>
      </c>
      <c r="C21" s="44"/>
      <c r="D21" s="51"/>
      <c r="E21" s="83"/>
      <c r="F21" s="83"/>
      <c r="G21" s="47"/>
      <c r="H21" s="48"/>
      <c r="I21" s="65">
        <f>MIN(I45,I44*I47/100)</f>
        <v>97777.777777777781</v>
      </c>
    </row>
    <row r="22" spans="1:9" ht="15.75" thickBot="1" x14ac:dyDescent="0.3">
      <c r="A22" s="28" t="s">
        <v>41</v>
      </c>
      <c r="B22" s="29" t="s">
        <v>42</v>
      </c>
      <c r="C22" s="84"/>
      <c r="D22" s="85"/>
      <c r="E22" s="86"/>
      <c r="F22" s="86"/>
      <c r="G22" s="87"/>
      <c r="H22" s="88"/>
      <c r="I22" s="89">
        <f>I20*I21</f>
        <v>0</v>
      </c>
    </row>
    <row r="23" spans="1:9" ht="18" x14ac:dyDescent="0.35">
      <c r="A23" s="35" t="s">
        <v>43</v>
      </c>
      <c r="B23" s="36" t="s">
        <v>44</v>
      </c>
      <c r="C23" s="90">
        <v>0.26500000000000001</v>
      </c>
      <c r="D23" s="91">
        <v>0.26500000000000001</v>
      </c>
      <c r="E23" s="92">
        <v>0.26500000000000001</v>
      </c>
      <c r="F23" s="92">
        <v>0.26500000000000001</v>
      </c>
      <c r="G23" s="80"/>
      <c r="H23" s="81"/>
      <c r="I23" s="93">
        <v>0.26500000000000001</v>
      </c>
    </row>
    <row r="24" spans="1:9" ht="18.75" thickBot="1" x14ac:dyDescent="0.4">
      <c r="A24" s="28" t="s">
        <v>45</v>
      </c>
      <c r="B24" s="29" t="s">
        <v>44</v>
      </c>
      <c r="C24" s="94">
        <v>0.08</v>
      </c>
      <c r="D24" s="95">
        <v>0.08</v>
      </c>
      <c r="E24" s="96">
        <v>0.08</v>
      </c>
      <c r="F24" s="96">
        <v>0.08</v>
      </c>
      <c r="G24" s="97"/>
      <c r="H24" s="88"/>
      <c r="I24" s="98">
        <v>0.08</v>
      </c>
    </row>
    <row r="25" spans="1:9" ht="18" x14ac:dyDescent="0.35">
      <c r="A25" s="22" t="s">
        <v>46</v>
      </c>
      <c r="B25" s="23" t="s">
        <v>47</v>
      </c>
      <c r="C25" s="99">
        <f>C19*C23</f>
        <v>0.17225000000000001</v>
      </c>
      <c r="D25" s="100">
        <f t="shared" ref="D25:E25" si="1">D19*D23</f>
        <v>0</v>
      </c>
      <c r="E25" s="100">
        <f t="shared" si="1"/>
        <v>0</v>
      </c>
      <c r="F25" s="100">
        <f>F19*F24</f>
        <v>0</v>
      </c>
      <c r="G25" s="101">
        <f>(D25*D$8+E25*E$8+F25*F$8)/100</f>
        <v>0</v>
      </c>
      <c r="H25" s="102">
        <f>C$11*C25+G25</f>
        <v>0</v>
      </c>
      <c r="I25" s="103">
        <f>I19*I24</f>
        <v>0</v>
      </c>
    </row>
    <row r="26" spans="1:9" ht="18" x14ac:dyDescent="0.35">
      <c r="A26" s="42" t="s">
        <v>48</v>
      </c>
      <c r="B26" s="43" t="s">
        <v>47</v>
      </c>
      <c r="C26" s="44"/>
      <c r="D26" s="83"/>
      <c r="E26" s="83"/>
      <c r="F26" s="83"/>
      <c r="G26" s="104"/>
      <c r="H26" s="52"/>
      <c r="I26" s="105">
        <f>H25-I25</f>
        <v>0</v>
      </c>
    </row>
    <row r="27" spans="1:9" ht="18" x14ac:dyDescent="0.35">
      <c r="A27" s="42" t="s">
        <v>49</v>
      </c>
      <c r="B27" s="43" t="s">
        <v>50</v>
      </c>
      <c r="C27" s="44"/>
      <c r="D27" s="83"/>
      <c r="E27" s="83"/>
      <c r="F27" s="83"/>
      <c r="G27" s="104"/>
      <c r="H27" s="52"/>
      <c r="I27" s="65">
        <f>I26*I21</f>
        <v>0</v>
      </c>
    </row>
    <row r="28" spans="1:9" ht="18.75" thickBot="1" x14ac:dyDescent="0.4">
      <c r="A28" s="28" t="s">
        <v>51</v>
      </c>
      <c r="B28" s="29" t="s">
        <v>44</v>
      </c>
      <c r="C28" s="84"/>
      <c r="D28" s="86"/>
      <c r="E28" s="86"/>
      <c r="F28" s="86"/>
      <c r="G28" s="106"/>
      <c r="H28" s="107"/>
      <c r="I28" s="108" t="e">
        <f>I27/I22</f>
        <v>#DIV/0!</v>
      </c>
    </row>
    <row r="29" spans="1:9" x14ac:dyDescent="0.25">
      <c r="A29" s="22" t="s">
        <v>52</v>
      </c>
      <c r="B29" s="23" t="s">
        <v>53</v>
      </c>
      <c r="C29" s="54"/>
      <c r="D29" s="109"/>
      <c r="E29" s="110"/>
      <c r="F29" s="110"/>
      <c r="G29" s="111"/>
      <c r="H29" s="112"/>
      <c r="I29" s="113"/>
    </row>
    <row r="30" spans="1:9" x14ac:dyDescent="0.25">
      <c r="A30" s="42" t="s">
        <v>54</v>
      </c>
      <c r="B30" s="43" t="s">
        <v>21</v>
      </c>
      <c r="C30" s="44"/>
      <c r="D30" s="51"/>
      <c r="E30" s="83"/>
      <c r="F30" s="83"/>
      <c r="G30" s="47"/>
      <c r="H30" s="48"/>
      <c r="I30" s="114"/>
    </row>
    <row r="31" spans="1:9" x14ac:dyDescent="0.25">
      <c r="A31" s="42" t="s">
        <v>55</v>
      </c>
      <c r="B31" s="43" t="s">
        <v>53</v>
      </c>
      <c r="C31" s="44"/>
      <c r="D31" s="51"/>
      <c r="E31" s="83"/>
      <c r="F31" s="83"/>
      <c r="G31" s="47"/>
      <c r="H31" s="48"/>
      <c r="I31" s="65">
        <f>I29*I30/100</f>
        <v>0</v>
      </c>
    </row>
    <row r="32" spans="1:9" x14ac:dyDescent="0.25">
      <c r="A32" s="42" t="s">
        <v>56</v>
      </c>
      <c r="B32" s="43" t="s">
        <v>57</v>
      </c>
      <c r="C32" s="44"/>
      <c r="D32" s="51"/>
      <c r="E32" s="83"/>
      <c r="F32" s="83"/>
      <c r="G32" s="47"/>
      <c r="H32" s="48"/>
      <c r="I32" s="115" t="e">
        <f>I31/I22</f>
        <v>#DIV/0!</v>
      </c>
    </row>
    <row r="33" spans="1:10" x14ac:dyDescent="0.25">
      <c r="A33" s="42" t="s">
        <v>58</v>
      </c>
      <c r="B33" s="43" t="s">
        <v>59</v>
      </c>
      <c r="C33" s="44"/>
      <c r="D33" s="51"/>
      <c r="E33" s="83"/>
      <c r="F33" s="83"/>
      <c r="G33" s="47"/>
      <c r="H33" s="48"/>
      <c r="I33" s="116">
        <f>I43</f>
        <v>10</v>
      </c>
    </row>
    <row r="34" spans="1:10" x14ac:dyDescent="0.25">
      <c r="A34" s="42" t="s">
        <v>60</v>
      </c>
      <c r="B34" s="43" t="s">
        <v>42</v>
      </c>
      <c r="C34" s="44"/>
      <c r="D34" s="51"/>
      <c r="E34" s="83"/>
      <c r="F34" s="83"/>
      <c r="G34" s="47"/>
      <c r="H34" s="48"/>
      <c r="I34" s="65">
        <f>I22*I33</f>
        <v>0</v>
      </c>
    </row>
    <row r="35" spans="1:10" ht="18" x14ac:dyDescent="0.35">
      <c r="A35" s="42" t="s">
        <v>61</v>
      </c>
      <c r="B35" s="43" t="s">
        <v>50</v>
      </c>
      <c r="C35" s="44"/>
      <c r="D35" s="51"/>
      <c r="E35" s="83"/>
      <c r="F35" s="83"/>
      <c r="G35" s="47"/>
      <c r="H35" s="48"/>
      <c r="I35" s="65">
        <f>I27*I33</f>
        <v>0</v>
      </c>
    </row>
    <row r="36" spans="1:10" x14ac:dyDescent="0.25">
      <c r="A36" s="42" t="s">
        <v>62</v>
      </c>
      <c r="B36" s="43" t="s">
        <v>53</v>
      </c>
      <c r="C36" s="44"/>
      <c r="D36" s="51"/>
      <c r="E36" s="83"/>
      <c r="F36" s="83"/>
      <c r="G36" s="47"/>
      <c r="H36" s="48"/>
      <c r="I36" s="65">
        <f>I29*I33</f>
        <v>0</v>
      </c>
    </row>
    <row r="37" spans="1:10" ht="15.75" thickBot="1" x14ac:dyDescent="0.3">
      <c r="A37" s="117" t="s">
        <v>63</v>
      </c>
      <c r="B37" s="118" t="s">
        <v>53</v>
      </c>
      <c r="C37" s="119"/>
      <c r="D37" s="120"/>
      <c r="E37" s="121"/>
      <c r="F37" s="121"/>
      <c r="G37" s="122"/>
      <c r="H37" s="123"/>
      <c r="I37" s="124">
        <f>I33*I31</f>
        <v>0</v>
      </c>
    </row>
    <row r="38" spans="1:10" x14ac:dyDescent="0.25">
      <c r="A38" s="35" t="s">
        <v>64</v>
      </c>
      <c r="B38" s="36" t="s">
        <v>65</v>
      </c>
      <c r="C38" s="125"/>
      <c r="D38" s="126"/>
      <c r="E38" s="126"/>
      <c r="F38" s="126"/>
      <c r="G38" s="126"/>
      <c r="H38" s="142"/>
      <c r="I38" s="146"/>
    </row>
    <row r="39" spans="1:10" ht="30" x14ac:dyDescent="0.25">
      <c r="A39" s="138" t="s">
        <v>66</v>
      </c>
      <c r="B39" s="139"/>
      <c r="C39" s="131"/>
      <c r="D39" s="133"/>
      <c r="E39" s="133"/>
      <c r="F39" s="133"/>
      <c r="G39" s="133"/>
      <c r="H39" s="143"/>
      <c r="I39" s="147"/>
    </row>
    <row r="40" spans="1:10" x14ac:dyDescent="0.25">
      <c r="A40" s="42" t="s">
        <v>67</v>
      </c>
      <c r="B40" s="43" t="s">
        <v>68</v>
      </c>
      <c r="C40" s="131"/>
      <c r="D40" s="133"/>
      <c r="E40" s="133"/>
      <c r="F40" s="133"/>
      <c r="G40" s="133"/>
      <c r="H40" s="143"/>
      <c r="I40" s="114">
        <v>1000000</v>
      </c>
    </row>
    <row r="41" spans="1:10" x14ac:dyDescent="0.25">
      <c r="A41" s="42" t="s">
        <v>69</v>
      </c>
      <c r="B41" s="43" t="s">
        <v>59</v>
      </c>
      <c r="C41" s="127"/>
      <c r="D41" s="128"/>
      <c r="E41" s="128"/>
      <c r="F41" s="128"/>
      <c r="G41" s="128"/>
      <c r="H41" s="143"/>
      <c r="I41" s="148">
        <v>9</v>
      </c>
    </row>
    <row r="42" spans="1:10" x14ac:dyDescent="0.25">
      <c r="A42" s="42" t="s">
        <v>70</v>
      </c>
      <c r="B42" s="43" t="s">
        <v>59</v>
      </c>
      <c r="C42" s="127"/>
      <c r="D42" s="128"/>
      <c r="E42" s="128"/>
      <c r="F42" s="128"/>
      <c r="G42" s="128"/>
      <c r="H42" s="143"/>
      <c r="I42" s="148">
        <v>1</v>
      </c>
    </row>
    <row r="43" spans="1:10" x14ac:dyDescent="0.25">
      <c r="A43" s="42" t="s">
        <v>71</v>
      </c>
      <c r="B43" s="43" t="s">
        <v>59</v>
      </c>
      <c r="C43" s="129"/>
      <c r="D43" s="130"/>
      <c r="E43" s="130"/>
      <c r="F43" s="130"/>
      <c r="G43" s="130"/>
      <c r="H43" s="144"/>
      <c r="I43" s="75">
        <f>I41+I42</f>
        <v>10</v>
      </c>
    </row>
    <row r="44" spans="1:10" x14ac:dyDescent="0.25">
      <c r="A44" s="42" t="s">
        <v>72</v>
      </c>
      <c r="B44" s="43" t="s">
        <v>68</v>
      </c>
      <c r="C44" s="129"/>
      <c r="D44" s="130"/>
      <c r="E44" s="130"/>
      <c r="F44" s="130"/>
      <c r="G44" s="130"/>
      <c r="H44" s="144"/>
      <c r="I44" s="149">
        <f>I40/I41</f>
        <v>111111.11111111111</v>
      </c>
    </row>
    <row r="45" spans="1:10" x14ac:dyDescent="0.25">
      <c r="A45" s="42" t="s">
        <v>73</v>
      </c>
      <c r="B45" s="43" t="s">
        <v>68</v>
      </c>
      <c r="C45" s="131"/>
      <c r="D45" s="128"/>
      <c r="E45" s="128"/>
      <c r="F45" s="128"/>
      <c r="G45" s="128"/>
      <c r="H45" s="143"/>
      <c r="I45" s="149">
        <f>I40/I43</f>
        <v>100000</v>
      </c>
      <c r="J45" s="132"/>
    </row>
    <row r="46" spans="1:10" x14ac:dyDescent="0.25">
      <c r="A46" s="42" t="s">
        <v>74</v>
      </c>
      <c r="B46" s="43" t="s">
        <v>21</v>
      </c>
      <c r="C46" s="131"/>
      <c r="D46" s="133"/>
      <c r="E46" s="133"/>
      <c r="F46" s="133"/>
      <c r="G46" s="133"/>
      <c r="H46" s="143"/>
      <c r="I46" s="150">
        <f>I41/I43*100</f>
        <v>90</v>
      </c>
      <c r="J46" s="132"/>
    </row>
    <row r="47" spans="1:10" ht="14.25" customHeight="1" x14ac:dyDescent="0.25">
      <c r="A47" s="42" t="s">
        <v>75</v>
      </c>
      <c r="B47" s="43" t="s">
        <v>21</v>
      </c>
      <c r="C47" s="131"/>
      <c r="D47" s="133"/>
      <c r="E47" s="133"/>
      <c r="F47" s="133"/>
      <c r="G47" s="133"/>
      <c r="H47" s="143"/>
      <c r="I47" s="151">
        <v>88</v>
      </c>
      <c r="J47" s="132"/>
    </row>
    <row r="48" spans="1:10" ht="14.25" customHeight="1" thickBot="1" x14ac:dyDescent="0.3">
      <c r="A48" s="28" t="s">
        <v>88</v>
      </c>
      <c r="B48" s="29" t="s">
        <v>89</v>
      </c>
      <c r="C48" s="140"/>
      <c r="D48" s="141"/>
      <c r="E48" s="141"/>
      <c r="F48" s="141"/>
      <c r="G48" s="141"/>
      <c r="H48" s="145"/>
      <c r="I48" s="152">
        <f>I21*I43*((C10+I12)/100)*I9</f>
        <v>0</v>
      </c>
      <c r="J48" s="132"/>
    </row>
    <row r="49" spans="1:5" ht="15.75" thickBot="1" x14ac:dyDescent="0.3">
      <c r="A49" s="2" t="s">
        <v>76</v>
      </c>
    </row>
    <row r="50" spans="1:5" x14ac:dyDescent="0.25">
      <c r="A50" s="35" t="s">
        <v>77</v>
      </c>
      <c r="B50" s="36" t="s">
        <v>78</v>
      </c>
      <c r="C50" s="134"/>
      <c r="E50" s="135">
        <v>0</v>
      </c>
    </row>
    <row r="51" spans="1:5" x14ac:dyDescent="0.25">
      <c r="A51" s="42" t="s">
        <v>79</v>
      </c>
      <c r="B51" s="43" t="s">
        <v>78</v>
      </c>
      <c r="C51" s="136"/>
      <c r="E51" s="135">
        <v>1</v>
      </c>
    </row>
    <row r="52" spans="1:5" x14ac:dyDescent="0.25">
      <c r="A52" s="42" t="s">
        <v>80</v>
      </c>
      <c r="B52" s="43" t="s">
        <v>78</v>
      </c>
      <c r="C52" s="136"/>
    </row>
    <row r="53" spans="1:5" x14ac:dyDescent="0.25">
      <c r="A53" s="42" t="s">
        <v>81</v>
      </c>
      <c r="B53" s="43" t="s">
        <v>78</v>
      </c>
      <c r="C53" s="136"/>
    </row>
    <row r="54" spans="1:5" x14ac:dyDescent="0.25">
      <c r="A54" s="42" t="s">
        <v>82</v>
      </c>
      <c r="B54" s="43" t="s">
        <v>78</v>
      </c>
      <c r="C54" s="136"/>
    </row>
    <row r="55" spans="1:5" x14ac:dyDescent="0.25">
      <c r="A55" s="42" t="s">
        <v>83</v>
      </c>
      <c r="B55" s="43" t="s">
        <v>78</v>
      </c>
      <c r="C55" s="136"/>
    </row>
    <row r="56" spans="1:5" x14ac:dyDescent="0.25">
      <c r="A56" s="42" t="s">
        <v>84</v>
      </c>
      <c r="B56" s="43" t="s">
        <v>78</v>
      </c>
      <c r="C56" s="136"/>
    </row>
    <row r="57" spans="1:5" x14ac:dyDescent="0.25">
      <c r="A57" s="42" t="s">
        <v>85</v>
      </c>
      <c r="B57" s="43" t="s">
        <v>78</v>
      </c>
      <c r="C57" s="136"/>
    </row>
    <row r="58" spans="1:5" x14ac:dyDescent="0.25">
      <c r="A58" s="42" t="s">
        <v>86</v>
      </c>
      <c r="B58" s="43" t="s">
        <v>78</v>
      </c>
      <c r="C58" s="136"/>
    </row>
    <row r="59" spans="1:5" ht="15.75" thickBot="1" x14ac:dyDescent="0.3">
      <c r="A59" s="28" t="s">
        <v>87</v>
      </c>
      <c r="B59" s="29" t="s">
        <v>78</v>
      </c>
      <c r="C59" s="137"/>
    </row>
  </sheetData>
  <sheetProtection algorithmName="SHA-512" hashValue="UzRJcZlgCojAwMuSN6Fj3I3yKoWVChcDAoBfsR6/zpltcjHUHabHM9SP+GWqXnhHwswKJO2Zu7cWba+b5Q2IDQ==" saltValue="hSnOUtPsak/UFACqOcf/Pw==" spinCount="100000" sheet="1" objects="1" scenarios="1"/>
  <mergeCells count="4">
    <mergeCell ref="D1:F1"/>
    <mergeCell ref="D2:F2"/>
    <mergeCell ref="D3:F3"/>
    <mergeCell ref="D4:F4"/>
  </mergeCells>
  <dataValidations count="1">
    <dataValidation type="list" allowBlank="1" showInputMessage="1" showErrorMessage="1" sqref="C50:C59" xr:uid="{7D82759D-1F1D-43C5-A9D5-3C6EB9910AB0}">
      <formula1>$E$50:$E$51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7466-0032-413F-AE33-DC60860EA71A}">
  <dimension ref="A1:M31"/>
  <sheetViews>
    <sheetView workbookViewId="0"/>
  </sheetViews>
  <sheetFormatPr defaultRowHeight="15" x14ac:dyDescent="0.25"/>
  <cols>
    <col min="2" max="2" width="11.140625" bestFit="1" customWidth="1"/>
    <col min="3" max="3" width="18.85546875" customWidth="1"/>
    <col min="4" max="4" width="13.28515625" customWidth="1"/>
    <col min="6" max="6" width="10.28515625" customWidth="1"/>
  </cols>
  <sheetData>
    <row r="1" spans="1:13" ht="15.75" thickBot="1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33" customHeight="1" thickTop="1" thickBot="1" x14ac:dyDescent="0.3">
      <c r="A2" s="153"/>
      <c r="B2" s="154" t="s">
        <v>90</v>
      </c>
      <c r="C2" s="155" t="s">
        <v>91</v>
      </c>
      <c r="D2" s="155" t="s">
        <v>119</v>
      </c>
      <c r="E2" s="155" t="s">
        <v>120</v>
      </c>
      <c r="F2" s="156" t="s">
        <v>121</v>
      </c>
      <c r="G2" s="153"/>
      <c r="H2" s="153"/>
      <c r="I2" s="153"/>
      <c r="J2" s="153"/>
      <c r="K2" s="153"/>
      <c r="L2" s="153"/>
      <c r="M2" s="153"/>
    </row>
    <row r="3" spans="1:13" ht="15.75" thickTop="1" x14ac:dyDescent="0.25">
      <c r="A3" s="153"/>
      <c r="B3" s="157" t="s">
        <v>92</v>
      </c>
      <c r="C3" s="158" t="s">
        <v>93</v>
      </c>
      <c r="D3" s="159">
        <v>130</v>
      </c>
      <c r="E3" s="158">
        <v>140</v>
      </c>
      <c r="F3" s="160">
        <v>90</v>
      </c>
      <c r="G3" s="153"/>
      <c r="H3" s="153"/>
      <c r="I3" s="153"/>
      <c r="J3" s="153"/>
      <c r="K3" s="153"/>
      <c r="L3" s="153"/>
      <c r="M3" s="153"/>
    </row>
    <row r="4" spans="1:13" x14ac:dyDescent="0.25">
      <c r="A4" s="153"/>
      <c r="B4" s="161" t="s">
        <v>94</v>
      </c>
      <c r="C4" s="162" t="s">
        <v>95</v>
      </c>
      <c r="D4" s="163">
        <v>145</v>
      </c>
      <c r="E4" s="162">
        <v>156</v>
      </c>
      <c r="F4" s="164">
        <v>105</v>
      </c>
      <c r="G4" s="153"/>
      <c r="H4" s="153"/>
      <c r="I4" s="153"/>
      <c r="J4" s="153"/>
      <c r="K4" s="153"/>
      <c r="L4" s="153"/>
      <c r="M4" s="153"/>
    </row>
    <row r="5" spans="1:13" ht="17.25" x14ac:dyDescent="0.25">
      <c r="A5" s="153"/>
      <c r="B5" s="161" t="s">
        <v>96</v>
      </c>
      <c r="C5" s="162" t="s">
        <v>97</v>
      </c>
      <c r="D5" s="162">
        <v>135</v>
      </c>
      <c r="E5" s="162">
        <f>(E3+E4)/2</f>
        <v>148</v>
      </c>
      <c r="F5" s="164">
        <f>(F3+F4)/2</f>
        <v>97.5</v>
      </c>
      <c r="G5" s="153"/>
      <c r="H5" s="153"/>
      <c r="I5" s="153"/>
      <c r="J5" s="153"/>
      <c r="K5" s="153"/>
      <c r="L5" s="153"/>
      <c r="M5" s="153"/>
    </row>
    <row r="6" spans="1:13" x14ac:dyDescent="0.25">
      <c r="A6" s="153"/>
      <c r="B6" s="161" t="s">
        <v>98</v>
      </c>
      <c r="C6" s="162" t="s">
        <v>99</v>
      </c>
      <c r="D6" s="163">
        <v>200</v>
      </c>
      <c r="E6" s="162">
        <v>200</v>
      </c>
      <c r="F6" s="164">
        <v>135</v>
      </c>
      <c r="G6" s="153"/>
      <c r="H6" s="153"/>
      <c r="I6" s="153"/>
      <c r="J6" s="153"/>
      <c r="K6" s="153"/>
      <c r="L6" s="153"/>
      <c r="M6" s="153"/>
    </row>
    <row r="7" spans="1:13" x14ac:dyDescent="0.25">
      <c r="A7" s="153"/>
      <c r="B7" s="161" t="s">
        <v>100</v>
      </c>
      <c r="C7" s="162" t="s">
        <v>101</v>
      </c>
      <c r="D7" s="163">
        <v>230</v>
      </c>
      <c r="E7" s="162">
        <v>219</v>
      </c>
      <c r="F7" s="164">
        <v>152</v>
      </c>
      <c r="G7" s="153"/>
      <c r="H7" s="153"/>
      <c r="I7" s="153"/>
      <c r="J7" s="153"/>
      <c r="K7" s="153"/>
      <c r="L7" s="153"/>
      <c r="M7" s="153"/>
    </row>
    <row r="8" spans="1:13" x14ac:dyDescent="0.25">
      <c r="A8" s="153"/>
      <c r="B8" s="161" t="s">
        <v>102</v>
      </c>
      <c r="C8" s="162" t="s">
        <v>103</v>
      </c>
      <c r="D8" s="163">
        <v>305</v>
      </c>
      <c r="E8" s="162">
        <v>276</v>
      </c>
      <c r="F8" s="164">
        <v>170</v>
      </c>
      <c r="G8" s="153"/>
      <c r="H8" s="153"/>
      <c r="I8" s="153"/>
      <c r="J8" s="153"/>
      <c r="K8" s="153"/>
      <c r="L8" s="153"/>
      <c r="M8" s="153"/>
    </row>
    <row r="9" spans="1:13" ht="15.75" thickBot="1" x14ac:dyDescent="0.3">
      <c r="A9" s="153"/>
      <c r="B9" s="165" t="s">
        <v>104</v>
      </c>
      <c r="C9" s="166" t="s">
        <v>105</v>
      </c>
      <c r="D9" s="167">
        <v>380</v>
      </c>
      <c r="E9" s="166">
        <v>400</v>
      </c>
      <c r="F9" s="168">
        <v>205</v>
      </c>
      <c r="G9" s="153"/>
      <c r="H9" s="153"/>
      <c r="I9" s="153"/>
      <c r="J9" s="153"/>
      <c r="K9" s="153"/>
      <c r="L9" s="153"/>
      <c r="M9" s="153"/>
    </row>
    <row r="10" spans="1:13" ht="15.75" thickTop="1" x14ac:dyDescent="0.25">
      <c r="A10" s="153"/>
      <c r="B10" s="157" t="s">
        <v>106</v>
      </c>
      <c r="C10" s="158" t="s">
        <v>107</v>
      </c>
      <c r="D10" s="159">
        <v>60</v>
      </c>
      <c r="E10" s="158">
        <v>99</v>
      </c>
      <c r="F10" s="160">
        <v>54</v>
      </c>
      <c r="G10" s="153"/>
      <c r="H10" s="153"/>
      <c r="I10" s="153"/>
      <c r="J10" s="153"/>
      <c r="K10" s="153"/>
      <c r="L10" s="153"/>
      <c r="M10" s="153"/>
    </row>
    <row r="11" spans="1:13" x14ac:dyDescent="0.25">
      <c r="A11" s="153"/>
      <c r="B11" s="161" t="s">
        <v>108</v>
      </c>
      <c r="C11" s="162" t="s">
        <v>93</v>
      </c>
      <c r="D11" s="163">
        <v>130</v>
      </c>
      <c r="E11" s="162">
        <v>177</v>
      </c>
      <c r="F11" s="164">
        <v>93</v>
      </c>
      <c r="G11" s="153"/>
      <c r="H11" s="153"/>
      <c r="I11" s="153"/>
      <c r="J11" s="153"/>
      <c r="K11" s="153"/>
      <c r="L11" s="153"/>
      <c r="M11" s="153"/>
    </row>
    <row r="12" spans="1:13" x14ac:dyDescent="0.25">
      <c r="A12" s="153"/>
      <c r="B12" s="161" t="s">
        <v>109</v>
      </c>
      <c r="C12" s="162" t="s">
        <v>95</v>
      </c>
      <c r="D12" s="163">
        <v>145</v>
      </c>
      <c r="E12" s="162">
        <v>198</v>
      </c>
      <c r="F12" s="164">
        <v>115</v>
      </c>
      <c r="G12" s="153"/>
      <c r="H12" s="153"/>
      <c r="I12" s="153"/>
      <c r="J12" s="153"/>
      <c r="K12" s="153"/>
      <c r="L12" s="153"/>
      <c r="M12" s="153"/>
    </row>
    <row r="13" spans="1:13" ht="15.75" customHeight="1" x14ac:dyDescent="0.25">
      <c r="A13" s="153"/>
      <c r="B13" s="161" t="s">
        <v>110</v>
      </c>
      <c r="C13" s="162" t="s">
        <v>97</v>
      </c>
      <c r="D13" s="162">
        <v>135</v>
      </c>
      <c r="E13" s="162">
        <f>(E11+E12)/2</f>
        <v>187.5</v>
      </c>
      <c r="F13" s="164">
        <f>(F11+F12)/2</f>
        <v>104</v>
      </c>
      <c r="G13" s="153"/>
      <c r="H13" s="153"/>
      <c r="I13" s="153"/>
      <c r="J13" s="153"/>
      <c r="K13" s="153"/>
      <c r="L13" s="153"/>
      <c r="M13" s="153"/>
    </row>
    <row r="14" spans="1:13" ht="15.75" thickBot="1" x14ac:dyDescent="0.3">
      <c r="A14" s="153"/>
      <c r="B14" s="169" t="s">
        <v>111</v>
      </c>
      <c r="C14" s="170" t="s">
        <v>112</v>
      </c>
      <c r="D14" s="171">
        <v>185</v>
      </c>
      <c r="E14" s="170">
        <v>240</v>
      </c>
      <c r="F14" s="172">
        <v>120</v>
      </c>
      <c r="G14" s="153"/>
      <c r="H14" s="153"/>
      <c r="I14" s="153"/>
      <c r="J14" s="153"/>
      <c r="K14" s="153"/>
      <c r="L14" s="153"/>
      <c r="M14" s="153"/>
    </row>
    <row r="15" spans="1:13" ht="15.75" thickTop="1" x14ac:dyDescent="0.25">
      <c r="A15" s="153"/>
      <c r="B15" s="157" t="s">
        <v>113</v>
      </c>
      <c r="C15" s="158" t="s">
        <v>107</v>
      </c>
      <c r="D15" s="159">
        <v>60</v>
      </c>
      <c r="E15" s="158">
        <v>125</v>
      </c>
      <c r="F15" s="160">
        <v>54</v>
      </c>
      <c r="G15" s="153"/>
      <c r="H15" s="153"/>
      <c r="I15" s="153"/>
      <c r="J15" s="153"/>
      <c r="K15" s="153"/>
      <c r="L15" s="153"/>
      <c r="M15" s="153"/>
    </row>
    <row r="16" spans="1:13" x14ac:dyDescent="0.25">
      <c r="A16" s="153"/>
      <c r="B16" s="161" t="s">
        <v>114</v>
      </c>
      <c r="C16" s="162" t="s">
        <v>93</v>
      </c>
      <c r="D16" s="163">
        <v>130</v>
      </c>
      <c r="E16" s="162">
        <v>219</v>
      </c>
      <c r="F16" s="164">
        <v>93</v>
      </c>
      <c r="G16" s="153"/>
      <c r="H16" s="153"/>
      <c r="I16" s="153"/>
      <c r="J16" s="153"/>
      <c r="K16" s="153"/>
      <c r="L16" s="153"/>
      <c r="M16" s="153"/>
    </row>
    <row r="17" spans="1:13" ht="15.75" thickBot="1" x14ac:dyDescent="0.3">
      <c r="A17" s="153"/>
      <c r="B17" s="169" t="s">
        <v>115</v>
      </c>
      <c r="C17" s="170" t="s">
        <v>95</v>
      </c>
      <c r="D17" s="171">
        <v>145</v>
      </c>
      <c r="E17" s="170">
        <v>250</v>
      </c>
      <c r="F17" s="172">
        <v>115</v>
      </c>
      <c r="G17" s="153"/>
      <c r="H17" s="153"/>
      <c r="I17" s="153"/>
      <c r="J17" s="153"/>
      <c r="K17" s="153"/>
      <c r="L17" s="153"/>
      <c r="M17" s="153"/>
    </row>
    <row r="18" spans="1:13" ht="15.75" thickTop="1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1:13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1:13" ht="59.25" customHeight="1" x14ac:dyDescent="0.25">
      <c r="A20" s="153"/>
      <c r="B20" s="173" t="s">
        <v>116</v>
      </c>
      <c r="C20" s="180" t="s">
        <v>117</v>
      </c>
      <c r="D20" s="180"/>
      <c r="E20" s="180"/>
      <c r="F20" s="180"/>
      <c r="G20" s="180"/>
      <c r="H20" s="180"/>
      <c r="I20" s="180"/>
      <c r="J20" s="180"/>
      <c r="K20" s="180"/>
      <c r="L20" s="153"/>
      <c r="M20" s="153"/>
    </row>
    <row r="21" spans="1:13" ht="15" customHeight="1" x14ac:dyDescent="0.25">
      <c r="A21" s="153"/>
      <c r="B21" s="153"/>
      <c r="C21" s="181" t="s">
        <v>122</v>
      </c>
      <c r="D21" s="181"/>
      <c r="E21" s="181"/>
      <c r="F21" s="181"/>
      <c r="G21" s="181"/>
      <c r="H21" s="181"/>
      <c r="I21" s="181"/>
      <c r="J21" s="181"/>
      <c r="K21" s="181"/>
      <c r="L21" s="153"/>
      <c r="M21" s="153"/>
    </row>
    <row r="22" spans="1:13" ht="62.25" customHeight="1" x14ac:dyDescent="0.25">
      <c r="A22" s="153"/>
      <c r="B22" s="153"/>
      <c r="C22" s="180" t="s">
        <v>118</v>
      </c>
      <c r="D22" s="180"/>
      <c r="E22" s="180"/>
      <c r="F22" s="180"/>
      <c r="G22" s="180"/>
      <c r="H22" s="180"/>
      <c r="I22" s="180"/>
      <c r="J22" s="180"/>
      <c r="K22" s="180"/>
      <c r="L22" s="153"/>
      <c r="M22" s="153"/>
    </row>
    <row r="23" spans="1:1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1:13" x14ac:dyDescent="0.25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1:1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</row>
    <row r="27" spans="1:13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1:1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1:13" x14ac:dyDescent="0.25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1:13" x14ac:dyDescent="0.25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1:13" x14ac:dyDescent="0.2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</sheetData>
  <sheetProtection algorithmName="SHA-512" hashValue="rrUcC5Ra49mK9fVfzQDq/FKkTZxnb8mkNE8wMaDa1XXqGP0dIYCkNCBqNZkMkwoT2XxMPVM1FUPSsdNh8upAoQ==" saltValue="2dqCTj/UlXk9ws/HK+3cBA==" spinCount="100000" sheet="1" objects="1" scenarios="1"/>
  <mergeCells count="3">
    <mergeCell ref="C20:K20"/>
    <mergeCell ref="C22:K22"/>
    <mergeCell ref="C21:K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projekt</vt:lpstr>
      <vt:lpstr>katalog vozidel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Sládek</dc:creator>
  <cp:lastModifiedBy>Blažek Jaroslav</cp:lastModifiedBy>
  <dcterms:created xsi:type="dcterms:W3CDTF">2015-06-05T18:19:34Z</dcterms:created>
  <dcterms:modified xsi:type="dcterms:W3CDTF">2025-06-25T07:49:07Z</dcterms:modified>
</cp:coreProperties>
</file>